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РАСЧЕТЫ на 2021\22. Врезка заглушек пар 10,20\"/>
    </mc:Choice>
  </mc:AlternateContent>
  <bookViews>
    <workbookView xWindow="0" yWindow="0" windowWidth="17970" windowHeight="5430" tabRatio="771"/>
  </bookViews>
  <sheets>
    <sheet name="ВОР №1 " sheetId="10" r:id="rId1"/>
  </sheets>
  <definedNames>
    <definedName name="_xlnm.Print_Area" localSheetId="0">'ВОР №1 '!$A$1:$L$50</definedName>
  </definedNames>
  <calcPr calcId="162913" calcMode="autoNoTable"/>
</workbook>
</file>

<file path=xl/calcChain.xml><?xml version="1.0" encoding="utf-8"?>
<calcChain xmlns="http://schemas.openxmlformats.org/spreadsheetml/2006/main">
  <c r="K39" i="10" l="1"/>
  <c r="K30" i="10"/>
  <c r="K29" i="10"/>
  <c r="G35" i="10" l="1"/>
  <c r="G18" i="10"/>
  <c r="G41" i="10" s="1"/>
  <c r="G17" i="10"/>
  <c r="O17" i="10" l="1"/>
  <c r="O18" i="10"/>
  <c r="O29" i="10"/>
  <c r="O30" i="10"/>
  <c r="O39" i="10"/>
  <c r="P40" i="10" l="1"/>
  <c r="P39" i="10"/>
  <c r="P35" i="10"/>
  <c r="P34" i="10" l="1"/>
  <c r="O32" i="10"/>
  <c r="P32" i="10" s="1"/>
  <c r="O31" i="10"/>
  <c r="P31" i="10" s="1"/>
  <c r="P30" i="10"/>
  <c r="P29" i="10"/>
  <c r="O16" i="10"/>
  <c r="P16" i="10" l="1"/>
  <c r="P18" i="10" l="1"/>
  <c r="P17" i="10"/>
  <c r="N37" i="10" l="1"/>
  <c r="O37" i="10" s="1"/>
  <c r="N36" i="10"/>
  <c r="O36" i="10" s="1"/>
  <c r="N24" i="10" l="1"/>
  <c r="O24" i="10" s="1"/>
  <c r="N23" i="10"/>
  <c r="O23" i="10" s="1"/>
  <c r="N22" i="10"/>
  <c r="O22" i="10" s="1"/>
  <c r="N20" i="10"/>
  <c r="O20" i="10" s="1"/>
  <c r="N26" i="10"/>
  <c r="O26" i="10" s="1"/>
  <c r="N19" i="10"/>
  <c r="O19" i="10" s="1"/>
  <c r="N25" i="10" l="1"/>
  <c r="O25" i="10" s="1"/>
  <c r="N21" i="10" l="1"/>
  <c r="O21" i="10" s="1"/>
</calcChain>
</file>

<file path=xl/comments1.xml><?xml version="1.0" encoding="utf-8"?>
<comments xmlns="http://schemas.openxmlformats.org/spreadsheetml/2006/main">
  <authors>
    <author>Сергей</author>
  </authors>
  <commentList>
    <comment ref="B14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</t>
        </r>
      </text>
    </comment>
    <comment ref="C14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&lt;Ед. измерения по расценке&gt;</t>
        </r>
      </text>
    </comment>
    <comment ref="D14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</t>
        </r>
      </text>
    </comment>
    <comment ref="I14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ресурса&gt;</t>
        </r>
      </text>
    </comment>
    <comment ref="J14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&lt;Единица измерения ресурса&gt;</t>
        </r>
      </text>
    </comment>
    <comment ref="K14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&lt;Общее количество ресурса&gt;</t>
        </r>
      </text>
    </comment>
  </commentList>
</comments>
</file>

<file path=xl/sharedStrings.xml><?xml version="1.0" encoding="utf-8"?>
<sst xmlns="http://schemas.openxmlformats.org/spreadsheetml/2006/main" count="136" uniqueCount="70">
  <si>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</si>
  <si>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</si>
  <si>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</si>
  <si>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</si>
  <si>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</si>
  <si>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Ед. изм.</t>
  </si>
  <si>
    <t>Кол-во</t>
  </si>
  <si>
    <t>Наименование</t>
  </si>
  <si>
    <t>Поставка (заказчик/ подрядчик)</t>
  </si>
  <si>
    <t>УТВЕРЖДАЮ:</t>
  </si>
  <si>
    <t>шт</t>
  </si>
  <si>
    <t>подрядчик</t>
  </si>
  <si>
    <t>Ведомость объемов работ № 1</t>
  </si>
  <si>
    <t>тн</t>
  </si>
  <si>
    <t>Использование (лом, утиль, мусор, реализ., повт. исп.)</t>
  </si>
  <si>
    <t>Директор  ТЭЦ-9</t>
  </si>
  <si>
    <t>___________________Н.А. Бобровников</t>
  </si>
  <si>
    <t>Технический директор уч. №1                                                Сливин В.Н.</t>
  </si>
  <si>
    <t>Труба 530х10</t>
  </si>
  <si>
    <t>кг/м</t>
  </si>
  <si>
    <t>кг</t>
  </si>
  <si>
    <t>Труба 478х10</t>
  </si>
  <si>
    <t>Демонтаж диафрагмы, трубопровод диаметром 530мм, толщина 10мм, длина 1,5м. 2шт. Эстакада ряда А ст-14-9</t>
  </si>
  <si>
    <t>Демонтаж диафрагмы, трубопровод диаметром 478мм, толщина 10мм, длина 1,5м. 2шт. Эстакада ряда А ст-51-50</t>
  </si>
  <si>
    <t>Монтаж катушек, трубопровод диаметром 530мм, толщина 10мм, длина 1,5м. 10шт. Эстакада ряда А ст48, 43, 32-33,14-9</t>
  </si>
  <si>
    <t>Монтаж катушек, трубопровод диаметром 478мм, толщина 10мм, длина 1,5м. 2шт. Эстакада ряда А ст-51-50</t>
  </si>
  <si>
    <t>Монтаж катушек, трубопровод диаметром 530мм, толщина 10мм, длина 1,5м. 2шт. Эстакада ряда А ст-14-9</t>
  </si>
  <si>
    <t>(2+2)*2=8</t>
  </si>
  <si>
    <t>Контроль сварных стыков (визуальный и ультразвуковой) диаметр трубопровода 530мм, толщина 10мм.</t>
  </si>
  <si>
    <t>Контроль сварных стыков (визуальный и ультразвуковой)  диаметр трубопровода 478мм, толщина 10мм.</t>
  </si>
  <si>
    <t>Контроль сварных стыков (визуальный и ультразвуковой)   диаметр трубопровода 530мм, толщина 10мм.</t>
  </si>
  <si>
    <t>Раздел 2. Замена тройников на отвод и катушки трубопровода пара 20 ата на ответвлении от РОУ 60/20-2,1</t>
  </si>
  <si>
    <t>Раздел 1. Замена тройников на катушки трубопровода пара 10 ата 1 магистрали на поз.71, 47; 2 магистраль на поз. 73, 46</t>
  </si>
  <si>
    <t>м2</t>
  </si>
  <si>
    <t>м3</t>
  </si>
  <si>
    <t>Сборка и разборка инвентарных металлических лесов (наружных, при высоте до 6м).</t>
  </si>
  <si>
    <t>(12+2)*2=28</t>
  </si>
  <si>
    <t>Устройство укрывного слоя из оцинкованной стали по трубопроводу диаметром 478мм с изоляцией. Общая длинна 8м.  Эстакада ряда А ст-51-50</t>
  </si>
  <si>
    <t>Устройство укрывного слоя из оцинкованной стали по трубопроводу диаметром 530мм с изоляцией. Общая длинна 24м.  Эстакада ряда А ст48, 43, 32-33,14-9</t>
  </si>
  <si>
    <t>м</t>
  </si>
  <si>
    <t>Демонтаж тройников трубопровод диаметром 478мм, толщина 10мм, длина 1,5м. 2шт. Эстакада ряда А ст-51-50</t>
  </si>
  <si>
    <t>Демонтаж тройников трубопровод диаметром 530мм, толщина 10мм, длина 1,5м. 10шт. Эстакада ряда А ст48, 43, 32-33,14-9</t>
  </si>
  <si>
    <t>Демонтаж тройников трубопровода  диаметром 530мм, толщина 10мм, длина 1,5м. 2шт. Эстакада ряда А ст47-48, 43-41.</t>
  </si>
  <si>
    <t>Монтаж катушки, трубопровод диаметром 530мм, толщина 10мм, длина 1,5м. 2шт. Эстакада ряда А ст47-48, 43-41.</t>
  </si>
  <si>
    <t>Cнятие тепловой изоляции толщиной 140мм на трубопроводе диаметром 530мм. Общая длинна 3м.</t>
  </si>
  <si>
    <t>2+2=4</t>
  </si>
  <si>
    <t>Устройство укрывного слоя из оцинкованной стали по трубопроводу диаметром 530мм с изоляцией. Общая длинна 4м. Эстакада ряда А ст47-48, 43-41.</t>
  </si>
  <si>
    <t>Установка тепловой  изоляции матами минераловатными прошивными толщиной 140мм, трубопровод диаметром 530мм. Общая длинна 24м. Эстакада ряда А ст48, 43, 32-33,14-9</t>
  </si>
  <si>
    <t>Cнятие тепловой изоляции толщиной 140мм на трубопроводе диаметром 478мм. Общая длинна 8м. Эстакада ряда А ст-51-50</t>
  </si>
  <si>
    <t>Cнятие тепловой изоляции толщиной 140мм на трубопроводе диаметром 530мм. Общая длинна 24м. Эстакада ряда А ст48, 43, 32-33,14-9</t>
  </si>
  <si>
    <t>Установка тепловой  изоляции матами минераловатными прошивными толщиной 140мм, трубопровод диаметром 478мм. Общая длинна 8м. Эстакада ряда А ст-51-50</t>
  </si>
  <si>
    <t>Установка тепловой  изоляции матами минераловатными прошивными толщиной 140мм, трубопровод диаметром 530мм. Общая длинна 4м. Эстакада ряда А ст47-48, 43-41.</t>
  </si>
  <si>
    <r>
      <t xml:space="preserve">по объекту - "Сооружения для передачи паровых нагрузок, химически очищенной воды и возврата конденсата с участка №1 ТЭЦ-9 на участок ТЭЦ-9. Трубопроводы пара, ХОВ, возврата конденсата". 
</t>
    </r>
    <r>
      <rPr>
        <i/>
        <sz val="12"/>
        <rFont val="Times New Roman"/>
        <family val="1"/>
        <charset val="204"/>
      </rPr>
      <t>Выполнение работ по отсоединению трубопроводов пара 10 ата, 20 ата,  от участка №1</t>
    </r>
  </si>
  <si>
    <t xml:space="preserve">Условия труда: работы на открытом воздухе </t>
  </si>
  <si>
    <t>м3
м2</t>
  </si>
  <si>
    <t>2,17
19,04</t>
  </si>
  <si>
    <t>7,07
61,04</t>
  </si>
  <si>
    <t>Согласно сметных норм</t>
  </si>
  <si>
    <t>мусор</t>
  </si>
  <si>
    <t>Погрузка мусора (маты м/в)</t>
  </si>
  <si>
    <t>Сталь тонколистовая оцинкованная 08.мм</t>
  </si>
  <si>
    <t>Маты м/в прошивные без обкладок, 100, толщина 60 мм</t>
  </si>
  <si>
    <t>маты м/в</t>
  </si>
  <si>
    <t>м2
тн</t>
  </si>
  <si>
    <t>61,04
0,468</t>
  </si>
  <si>
    <t>1,88
10,17</t>
  </si>
  <si>
    <t>10,17
0,078</t>
  </si>
  <si>
    <t>19,04
0,146</t>
  </si>
  <si>
    <t>19,04*1,22*6,28/1000</t>
  </si>
  <si>
    <t>61,04*1,22*6,28/1000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</si>
</sst>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6">
    <xf numFmtId="0" fontId="0" fillId="0" borderId="0"/>
    <xf numFmtId="0" fontId="2" fillId="0" borderId="1">
      <alignment horizontal="center"/>
    </xf>
    <xf numFmtId="0" fontId="1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1" fillId="0" borderId="0"/>
    <xf numFmtId="0" fontId="2" fillId="0" borderId="0">
      <alignment horizontal="right" vertical="top" wrapText="1"/>
    </xf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1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  <xf numFmtId="0" fontId="4" fillId="0" borderId="0">
      <alignment vertical="top"/>
    </xf>
    <xf numFmtId="0" fontId="4" fillId="0" borderId="0"/>
    <xf numFmtId="0" fontId="4" fillId="0" borderId="0"/>
    <xf numFmtId="0" fontId="4" fillId="0" borderId="0">
      <alignment vertical="top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top"/>
    </xf>
    <xf numFmtId="0" fontId="4" fillId="0" borderId="0"/>
    <xf numFmtId="0" fontId="4" fillId="0" borderId="0"/>
    <xf numFmtId="0" fontId="4" fillId="0" borderId="0">
      <alignment vertical="top"/>
    </xf>
    <xf numFmtId="0" fontId="4" fillId="0" borderId="0"/>
    <xf numFmtId="0" fontId="4" fillId="0" borderId="0">
      <alignment vertical="top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top"/>
    </xf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</cellStyleXfs>
  <cellXfs count="71">
    <xf numFmtId="0" fontId="0" fillId="0" borderId="0" xfId="0"/>
    <xf numFmtId="0" fontId="2" fillId="0" borderId="0" xfId="0" applyFont="1" applyFill="1"/>
    <xf numFmtId="0" fontId="9" fillId="0" borderId="0" xfId="0" applyFont="1" applyFill="1" applyAlignment="1">
      <alignment horizontal="right" vertical="top"/>
    </xf>
    <xf numFmtId="49" fontId="6" fillId="0" borderId="0" xfId="0" applyNumberFormat="1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 vertical="top"/>
    </xf>
    <xf numFmtId="0" fontId="6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right"/>
    </xf>
    <xf numFmtId="49" fontId="2" fillId="0" borderId="0" xfId="0" applyNumberFormat="1" applyFont="1" applyFill="1" applyBorder="1" applyAlignment="1">
      <alignment horizontal="left" vertical="top"/>
    </xf>
    <xf numFmtId="49" fontId="2" fillId="0" borderId="0" xfId="0" applyNumberFormat="1" applyFont="1" applyFill="1" applyAlignment="1">
      <alignment horizontal="left" vertical="top"/>
    </xf>
    <xf numFmtId="0" fontId="2" fillId="0" borderId="0" xfId="0" applyFont="1" applyFill="1" applyAlignme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wrapText="1"/>
    </xf>
    <xf numFmtId="0" fontId="2" fillId="0" borderId="0" xfId="0" applyFont="1" applyBorder="1" applyAlignment="1">
      <alignment horizontal="right" vertical="top" wrapText="1"/>
    </xf>
    <xf numFmtId="0" fontId="2" fillId="0" borderId="0" xfId="0" applyFont="1" applyAlignment="1">
      <alignment horizontal="right" vertical="top" wrapText="1"/>
    </xf>
    <xf numFmtId="0" fontId="11" fillId="0" borderId="0" xfId="0" applyFont="1" applyFill="1" applyAlignment="1">
      <alignment horizontal="right"/>
    </xf>
    <xf numFmtId="0" fontId="2" fillId="0" borderId="0" xfId="0" applyFont="1" applyFill="1" applyBorder="1" applyAlignment="1">
      <alignment vertical="top"/>
    </xf>
    <xf numFmtId="49" fontId="2" fillId="0" borderId="0" xfId="0" applyNumberFormat="1" applyFont="1" applyFill="1" applyAlignment="1">
      <alignment horizontal="center"/>
    </xf>
    <xf numFmtId="49" fontId="2" fillId="0" borderId="0" xfId="0" applyNumberFormat="1" applyFont="1" applyAlignment="1">
      <alignment horizontal="left" vertical="top"/>
    </xf>
    <xf numFmtId="49" fontId="9" fillId="0" borderId="0" xfId="0" applyNumberFormat="1" applyFont="1" applyAlignment="1">
      <alignment horizontal="center" vertical="top" wrapText="1"/>
    </xf>
    <xf numFmtId="49" fontId="2" fillId="0" borderId="0" xfId="0" applyNumberFormat="1" applyFont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/>
    </xf>
    <xf numFmtId="0" fontId="10" fillId="0" borderId="0" xfId="0" applyFont="1" applyAlignment="1">
      <alignment vertical="top" wrapText="1"/>
    </xf>
    <xf numFmtId="0" fontId="12" fillId="0" borderId="7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2" fillId="0" borderId="1" xfId="3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0" fontId="2" fillId="0" borderId="1" xfId="3" applyFont="1" applyFill="1" applyBorder="1" applyAlignment="1">
      <alignment vertical="top" wrapText="1"/>
    </xf>
    <xf numFmtId="0" fontId="2" fillId="0" borderId="1" xfId="3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left" vertical="top" wrapText="1"/>
    </xf>
    <xf numFmtId="0" fontId="7" fillId="0" borderId="3" xfId="3" applyFont="1" applyFill="1" applyBorder="1" applyAlignment="1">
      <alignment horizontal="left" vertical="top" wrapText="1"/>
    </xf>
    <xf numFmtId="0" fontId="7" fillId="0" borderId="5" xfId="3" applyFont="1" applyFill="1" applyBorder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7" fillId="0" borderId="4" xfId="3" applyFont="1" applyBorder="1" applyAlignment="1">
      <alignment horizontal="left" vertical="top" wrapText="1"/>
    </xf>
    <xf numFmtId="0" fontId="7" fillId="0" borderId="3" xfId="3" applyFont="1" applyBorder="1" applyAlignment="1">
      <alignment horizontal="left" vertical="top" wrapText="1"/>
    </xf>
    <xf numFmtId="0" fontId="7" fillId="0" borderId="5" xfId="3" applyFont="1" applyBorder="1" applyAlignment="1">
      <alignment horizontal="left" vertical="top" wrapText="1"/>
    </xf>
    <xf numFmtId="0" fontId="0" fillId="0" borderId="0" xfId="0" applyFont="1"/>
    <xf numFmtId="49" fontId="0" fillId="0" borderId="0" xfId="0" applyNumberFormat="1" applyFont="1"/>
    <xf numFmtId="49" fontId="2" fillId="0" borderId="6" xfId="13" applyNumberFormat="1" applyFont="1" applyBorder="1">
      <alignment horizontal="center" wrapText="1"/>
    </xf>
    <xf numFmtId="0" fontId="2" fillId="0" borderId="6" xfId="13" applyFont="1" applyBorder="1">
      <alignment horizontal="center" wrapText="1"/>
    </xf>
    <xf numFmtId="0" fontId="2" fillId="0" borderId="1" xfId="13" applyFont="1">
      <alignment horizontal="center" wrapText="1"/>
    </xf>
    <xf numFmtId="0" fontId="2" fillId="0" borderId="1" xfId="3" applyNumberFormat="1" applyFont="1" applyFill="1" applyBorder="1" applyAlignment="1">
      <alignment horizontal="center" vertical="center"/>
    </xf>
    <xf numFmtId="0" fontId="0" fillId="2" borderId="0" xfId="0" applyFont="1" applyFill="1"/>
    <xf numFmtId="0" fontId="0" fillId="0" borderId="1" xfId="0" applyFont="1" applyFill="1" applyBorder="1"/>
    <xf numFmtId="2" fontId="0" fillId="0" borderId="0" xfId="0" applyNumberFormat="1" applyFont="1"/>
    <xf numFmtId="1" fontId="0" fillId="0" borderId="0" xfId="0" applyNumberFormat="1" applyFont="1"/>
    <xf numFmtId="164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2" fillId="0" borderId="0" xfId="3" applyNumberFormat="1" applyFont="1" applyFill="1" applyBorder="1" applyAlignment="1">
      <alignment horizontal="center" vertical="center"/>
    </xf>
    <xf numFmtId="0" fontId="0" fillId="0" borderId="0" xfId="0" applyFont="1" applyFill="1" applyBorder="1"/>
    <xf numFmtId="0" fontId="2" fillId="0" borderId="0" xfId="3" applyFont="1" applyFill="1" applyBorder="1" applyAlignment="1">
      <alignment horizontal="center" vertical="center"/>
    </xf>
  </cellXfs>
  <cellStyles count="56">
    <cellStyle name="Акт" xfId="1"/>
    <cellStyle name="АктМТСН" xfId="2"/>
    <cellStyle name="АктМТСН 2" xfId="25"/>
    <cellStyle name="АктМТСН 3" xfId="40"/>
    <cellStyle name="АктМТСН 4" xfId="38"/>
    <cellStyle name="ВедРесурсов" xfId="3"/>
    <cellStyle name="ВедРесурсовАкт" xfId="4"/>
    <cellStyle name="Индексы" xfId="5"/>
    <cellStyle name="Индексы 2" xfId="26"/>
    <cellStyle name="Индексы 3" xfId="44"/>
    <cellStyle name="Индексы 4" xfId="47"/>
    <cellStyle name="Итоги" xfId="6"/>
    <cellStyle name="ИтогоАктБазЦ" xfId="7"/>
    <cellStyle name="ИтогоАктБИМ" xfId="8"/>
    <cellStyle name="ИтогоАктБИМ 2" xfId="29"/>
    <cellStyle name="ИтогоАктБИМ 3" xfId="42"/>
    <cellStyle name="ИтогоАктБИМ 4" xfId="34"/>
    <cellStyle name="ИтогоАктРесМет" xfId="9"/>
    <cellStyle name="ИтогоАктРесМет 2" xfId="30"/>
    <cellStyle name="ИтогоАктРесМет 3" xfId="41"/>
    <cellStyle name="ИтогоАктРесМет 4" xfId="46"/>
    <cellStyle name="ИтогоБазЦ" xfId="10"/>
    <cellStyle name="ИтогоБИМ" xfId="11"/>
    <cellStyle name="ИтогоБИМ 2" xfId="32"/>
    <cellStyle name="ИтогоБИМ 3" xfId="48"/>
    <cellStyle name="ИтогоБИМ 4" xfId="31"/>
    <cellStyle name="ИтогоРесМет" xfId="12"/>
    <cellStyle name="ИтогоРесМет 2" xfId="33"/>
    <cellStyle name="ИтогоРесМет 3" xfId="49"/>
    <cellStyle name="ИтогоРесМет 4" xfId="45"/>
    <cellStyle name="ЛокСмета" xfId="13"/>
    <cellStyle name="ЛокСмМТСН" xfId="14"/>
    <cellStyle name="ЛокСмМТСН 2" xfId="35"/>
    <cellStyle name="ЛокСмМТСН 3" xfId="50"/>
    <cellStyle name="ЛокСмМТСН 4" xfId="28"/>
    <cellStyle name="М29" xfId="15"/>
    <cellStyle name="М29 2" xfId="36"/>
    <cellStyle name="М29 3" xfId="51"/>
    <cellStyle name="М29 4" xfId="27"/>
    <cellStyle name="ОбСмета" xfId="16"/>
    <cellStyle name="ОбСмета 2" xfId="37"/>
    <cellStyle name="ОбСмета 3" xfId="52"/>
    <cellStyle name="ОбСмета 4" xfId="43"/>
    <cellStyle name="Обычный" xfId="0" builtinId="0"/>
    <cellStyle name="Обычный 2_ДВ Кап рем изоляции котлов 2,4,9" xfId="55"/>
    <cellStyle name="Параметр" xfId="17"/>
    <cellStyle name="ПеременныеСметы" xfId="18"/>
    <cellStyle name="РесСмета" xfId="19"/>
    <cellStyle name="СводкаСтоимРаб" xfId="20"/>
    <cellStyle name="СводРасч" xfId="21"/>
    <cellStyle name="СводРасч 2" xfId="39"/>
    <cellStyle name="СводРасч 3" xfId="53"/>
    <cellStyle name="СводРасч 4" xfId="54"/>
    <cellStyle name="Титул" xfId="22"/>
    <cellStyle name="Хвост" xfId="23"/>
    <cellStyle name="Экспертиза" xfId="24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Z47"/>
  <sheetViews>
    <sheetView tabSelected="1" view="pageBreakPreview" topLeftCell="A34" zoomScale="115" zoomScaleNormal="115" zoomScaleSheetLayoutView="115" workbookViewId="0">
      <selection activeCell="B39" sqref="B39"/>
    </sheetView>
  </sheetViews>
  <sheetFormatPr defaultColWidth="9.140625" defaultRowHeight="12.75" x14ac:dyDescent="0.2"/>
  <cols>
    <col min="1" max="1" width="4.42578125" style="56" customWidth="1"/>
    <col min="2" max="2" width="43.140625" style="56" customWidth="1"/>
    <col min="3" max="3" width="8" style="56" customWidth="1"/>
    <col min="4" max="4" width="6.42578125" style="56" customWidth="1"/>
    <col min="5" max="5" width="12.7109375" style="56" customWidth="1"/>
    <col min="6" max="6" width="6.42578125" style="56" customWidth="1"/>
    <col min="7" max="7" width="7.140625" style="56" customWidth="1"/>
    <col min="8" max="8" width="11.7109375" style="56" customWidth="1"/>
    <col min="9" max="9" width="20.140625" style="56" customWidth="1"/>
    <col min="10" max="10" width="6.42578125" style="56" customWidth="1"/>
    <col min="11" max="11" width="7" style="56" customWidth="1"/>
    <col min="12" max="12" width="10" style="56" customWidth="1"/>
    <col min="13" max="19" width="9.140625" style="56" hidden="1" customWidth="1"/>
    <col min="20" max="16384" width="9.140625" style="56"/>
  </cols>
  <sheetData>
    <row r="1" spans="1:52" x14ac:dyDescent="0.2">
      <c r="A1" s="20"/>
      <c r="B1" s="1"/>
      <c r="C1" s="1"/>
      <c r="D1" s="1"/>
      <c r="E1" s="1"/>
      <c r="F1" s="1"/>
      <c r="G1" s="1"/>
      <c r="H1" s="1"/>
      <c r="I1" s="1"/>
      <c r="J1" s="1"/>
      <c r="K1" s="1"/>
      <c r="L1" s="2"/>
    </row>
    <row r="2" spans="1:52" x14ac:dyDescent="0.2">
      <c r="A2" s="3"/>
      <c r="B2" s="4"/>
      <c r="C2" s="5"/>
      <c r="D2" s="6"/>
      <c r="E2" s="7"/>
      <c r="F2" s="7"/>
      <c r="G2" s="7"/>
      <c r="H2" s="7"/>
      <c r="I2" s="1"/>
      <c r="K2" s="7"/>
      <c r="L2" s="8" t="s">
        <v>9</v>
      </c>
    </row>
    <row r="3" spans="1:52" x14ac:dyDescent="0.2">
      <c r="A3" s="21"/>
      <c r="B3" s="4"/>
      <c r="C3" s="5"/>
      <c r="D3" s="6"/>
      <c r="E3" s="7"/>
      <c r="F3" s="7"/>
      <c r="G3" s="7"/>
      <c r="H3" s="7"/>
      <c r="I3" s="1"/>
      <c r="J3" s="7"/>
      <c r="K3" s="7"/>
      <c r="L3" s="9" t="s">
        <v>15</v>
      </c>
    </row>
    <row r="4" spans="1:52" x14ac:dyDescent="0.2">
      <c r="A4" s="10"/>
      <c r="B4" s="10"/>
      <c r="C4" s="5"/>
      <c r="D4" s="6"/>
      <c r="E4" s="7"/>
      <c r="F4" s="7"/>
      <c r="G4" s="7"/>
      <c r="H4" s="7"/>
      <c r="I4" s="1"/>
      <c r="K4" s="19"/>
      <c r="L4" s="26" t="s">
        <v>16</v>
      </c>
    </row>
    <row r="5" spans="1:52" x14ac:dyDescent="0.2">
      <c r="A5" s="11"/>
      <c r="B5" s="4"/>
      <c r="C5" s="5"/>
      <c r="D5" s="6"/>
      <c r="E5" s="7"/>
      <c r="F5" s="7"/>
      <c r="G5" s="7"/>
      <c r="H5" s="7"/>
      <c r="I5" s="1"/>
      <c r="J5" s="1"/>
      <c r="K5" s="7"/>
      <c r="L5" s="7"/>
    </row>
    <row r="6" spans="1:52" x14ac:dyDescent="0.2">
      <c r="A6" s="20"/>
      <c r="B6" s="1"/>
      <c r="C6" s="1"/>
      <c r="D6" s="1"/>
      <c r="E6" s="1"/>
      <c r="F6" s="1"/>
      <c r="G6" s="1"/>
      <c r="H6" s="1"/>
      <c r="J6" s="12"/>
      <c r="K6" s="12"/>
      <c r="L6" s="18"/>
    </row>
    <row r="7" spans="1:52" x14ac:dyDescent="0.2">
      <c r="A7" s="22"/>
      <c r="B7" s="13"/>
      <c r="C7" s="14"/>
      <c r="D7" s="15"/>
      <c r="E7" s="16"/>
      <c r="F7" s="16"/>
      <c r="G7" s="16"/>
      <c r="H7" s="16"/>
      <c r="I7" s="16"/>
      <c r="J7" s="16"/>
      <c r="K7" s="17"/>
      <c r="L7" s="14"/>
    </row>
    <row r="8" spans="1:52" ht="15.75" x14ac:dyDescent="0.2">
      <c r="A8" s="23"/>
      <c r="B8" s="46" t="s">
        <v>12</v>
      </c>
      <c r="C8" s="46"/>
      <c r="D8" s="46"/>
      <c r="E8" s="46"/>
      <c r="F8" s="46"/>
      <c r="G8" s="46"/>
      <c r="H8" s="46"/>
      <c r="I8" s="46"/>
      <c r="J8" s="46"/>
      <c r="K8" s="46"/>
      <c r="L8" s="46"/>
    </row>
    <row r="9" spans="1:52" ht="57" customHeight="1" x14ac:dyDescent="0.2">
      <c r="A9" s="47" t="s">
        <v>52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</row>
    <row r="10" spans="1:52" ht="15.75" x14ac:dyDescent="0.2"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</row>
    <row r="11" spans="1:52" x14ac:dyDescent="0.2">
      <c r="A11" s="57"/>
      <c r="C11" s="28"/>
      <c r="D11" s="28"/>
      <c r="E11" s="28"/>
      <c r="F11" s="28"/>
      <c r="G11" s="28"/>
      <c r="H11" s="28"/>
      <c r="I11" s="28"/>
      <c r="J11" s="28"/>
      <c r="K11" s="28"/>
    </row>
    <row r="12" spans="1:52" x14ac:dyDescent="0.2">
      <c r="A12" s="48" t="s">
        <v>0</v>
      </c>
      <c r="B12" s="49" t="s">
        <v>1</v>
      </c>
      <c r="C12" s="49" t="s">
        <v>2</v>
      </c>
      <c r="D12" s="49"/>
      <c r="E12" s="50" t="s">
        <v>3</v>
      </c>
      <c r="F12" s="51"/>
      <c r="G12" s="51"/>
      <c r="H12" s="52"/>
      <c r="I12" s="49" t="s">
        <v>4</v>
      </c>
      <c r="J12" s="49"/>
      <c r="K12" s="49"/>
      <c r="L12" s="49"/>
    </row>
    <row r="13" spans="1:52" ht="76.5" x14ac:dyDescent="0.2">
      <c r="A13" s="48"/>
      <c r="B13" s="49"/>
      <c r="C13" s="42" t="s">
        <v>5</v>
      </c>
      <c r="D13" s="42" t="s">
        <v>6</v>
      </c>
      <c r="E13" s="42" t="s">
        <v>7</v>
      </c>
      <c r="F13" s="42" t="s">
        <v>5</v>
      </c>
      <c r="G13" s="42" t="s">
        <v>6</v>
      </c>
      <c r="H13" s="24" t="s">
        <v>14</v>
      </c>
      <c r="I13" s="42" t="s">
        <v>7</v>
      </c>
      <c r="J13" s="42" t="s">
        <v>5</v>
      </c>
      <c r="K13" s="42" t="s">
        <v>6</v>
      </c>
      <c r="L13" s="25" t="s">
        <v>8</v>
      </c>
    </row>
    <row r="14" spans="1:52" x14ac:dyDescent="0.2">
      <c r="A14" s="58">
        <v>1</v>
      </c>
      <c r="B14" s="59">
        <v>2</v>
      </c>
      <c r="C14" s="59">
        <v>3</v>
      </c>
      <c r="D14" s="59">
        <v>4</v>
      </c>
      <c r="E14" s="59">
        <v>5</v>
      </c>
      <c r="F14" s="59">
        <v>6</v>
      </c>
      <c r="G14" s="59">
        <v>7</v>
      </c>
      <c r="H14" s="59">
        <v>8</v>
      </c>
      <c r="I14" s="59">
        <v>9</v>
      </c>
      <c r="J14" s="59">
        <v>10</v>
      </c>
      <c r="K14" s="59">
        <v>11</v>
      </c>
      <c r="L14" s="60">
        <v>12</v>
      </c>
    </row>
    <row r="15" spans="1:52" ht="14.25" x14ac:dyDescent="0.2">
      <c r="A15" s="53" t="s">
        <v>32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5"/>
    </row>
    <row r="16" spans="1:52" s="62" customFormat="1" ht="25.5" x14ac:dyDescent="0.2">
      <c r="A16" s="61">
        <v>1</v>
      </c>
      <c r="B16" s="37" t="s">
        <v>35</v>
      </c>
      <c r="C16" s="31" t="s">
        <v>33</v>
      </c>
      <c r="D16" s="31">
        <v>192</v>
      </c>
      <c r="E16" s="32"/>
      <c r="F16" s="31"/>
      <c r="G16" s="31"/>
      <c r="H16" s="31"/>
      <c r="I16" s="38" t="s">
        <v>57</v>
      </c>
      <c r="J16" s="31"/>
      <c r="K16" s="31"/>
      <c r="L16" s="35" t="s">
        <v>11</v>
      </c>
      <c r="M16" s="56">
        <v>6</v>
      </c>
      <c r="N16" s="56">
        <v>2</v>
      </c>
      <c r="O16" s="56">
        <f>2+10+2+2</f>
        <v>16</v>
      </c>
      <c r="P16" s="56">
        <f>M16*N16*O16</f>
        <v>192</v>
      </c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</row>
    <row r="17" spans="1:52" s="62" customFormat="1" ht="38.25" x14ac:dyDescent="0.2">
      <c r="A17" s="61">
        <v>2</v>
      </c>
      <c r="B17" s="36" t="s">
        <v>48</v>
      </c>
      <c r="C17" s="34" t="s">
        <v>54</v>
      </c>
      <c r="D17" s="34" t="s">
        <v>55</v>
      </c>
      <c r="E17" s="34" t="s">
        <v>62</v>
      </c>
      <c r="F17" s="31" t="s">
        <v>13</v>
      </c>
      <c r="G17" s="31">
        <f>2.17*0.2</f>
        <v>0.434</v>
      </c>
      <c r="H17" s="34" t="s">
        <v>58</v>
      </c>
      <c r="I17" s="63"/>
      <c r="J17" s="63"/>
      <c r="K17" s="63"/>
      <c r="L17" s="35"/>
      <c r="M17" s="56">
        <v>478</v>
      </c>
      <c r="N17" s="56">
        <v>140</v>
      </c>
      <c r="O17" s="56">
        <f>2*4</f>
        <v>8</v>
      </c>
      <c r="P17" s="64">
        <f>((3.14*(M17+N17)/1000)*(N17/1000))*O17</f>
        <v>2.1733824000000004</v>
      </c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</row>
    <row r="18" spans="1:52" s="62" customFormat="1" ht="38.25" x14ac:dyDescent="0.2">
      <c r="A18" s="61">
        <v>3</v>
      </c>
      <c r="B18" s="36" t="s">
        <v>49</v>
      </c>
      <c r="C18" s="34" t="s">
        <v>54</v>
      </c>
      <c r="D18" s="34" t="s">
        <v>56</v>
      </c>
      <c r="E18" s="34" t="s">
        <v>62</v>
      </c>
      <c r="F18" s="31" t="s">
        <v>13</v>
      </c>
      <c r="G18" s="31">
        <f>7.07*0.2</f>
        <v>1.4140000000000001</v>
      </c>
      <c r="H18" s="34" t="s">
        <v>58</v>
      </c>
      <c r="I18" s="63"/>
      <c r="J18" s="63"/>
      <c r="K18" s="63"/>
      <c r="L18" s="35"/>
      <c r="M18" s="56">
        <v>530</v>
      </c>
      <c r="N18" s="56">
        <v>140</v>
      </c>
      <c r="O18" s="56">
        <f>2*12</f>
        <v>24</v>
      </c>
      <c r="P18" s="64">
        <f>((3.14*(M18+N18)/1000)*(N18/1000))*O18</f>
        <v>7.0687680000000022</v>
      </c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</row>
    <row r="19" spans="1:52" s="62" customFormat="1" ht="38.25" x14ac:dyDescent="0.2">
      <c r="A19" s="61">
        <v>4</v>
      </c>
      <c r="B19" s="37" t="s">
        <v>40</v>
      </c>
      <c r="C19" s="31" t="s">
        <v>13</v>
      </c>
      <c r="D19" s="31">
        <v>0.34599999999999997</v>
      </c>
      <c r="E19" s="31"/>
      <c r="F19" s="31"/>
      <c r="G19" s="31"/>
      <c r="H19" s="31"/>
      <c r="I19" s="30"/>
      <c r="J19" s="31"/>
      <c r="K19" s="31"/>
      <c r="L19" s="35"/>
      <c r="M19" s="56">
        <v>115.42</v>
      </c>
      <c r="N19" s="56">
        <f t="shared" ref="N19:N26" si="0">M19*1.5</f>
        <v>173.13</v>
      </c>
      <c r="O19" s="65">
        <f>N19*2</f>
        <v>346.26</v>
      </c>
      <c r="P19" s="56"/>
      <c r="Q19" s="56" t="s">
        <v>19</v>
      </c>
      <c r="R19" s="56" t="s">
        <v>39</v>
      </c>
      <c r="S19" s="56" t="s">
        <v>20</v>
      </c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</row>
    <row r="20" spans="1:52" s="62" customFormat="1" ht="38.25" x14ac:dyDescent="0.2">
      <c r="A20" s="61">
        <v>5</v>
      </c>
      <c r="B20" s="37" t="s">
        <v>41</v>
      </c>
      <c r="C20" s="31" t="s">
        <v>13</v>
      </c>
      <c r="D20" s="31">
        <v>1.9239999999999999</v>
      </c>
      <c r="E20" s="31"/>
      <c r="F20" s="31"/>
      <c r="G20" s="31"/>
      <c r="H20" s="31"/>
      <c r="I20" s="30"/>
      <c r="J20" s="31"/>
      <c r="K20" s="31"/>
      <c r="L20" s="35"/>
      <c r="M20" s="56">
        <v>128.24</v>
      </c>
      <c r="N20" s="56">
        <f t="shared" si="0"/>
        <v>192.36</v>
      </c>
      <c r="O20" s="65">
        <f>N20*10</f>
        <v>1923.6000000000001</v>
      </c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</row>
    <row r="21" spans="1:52" s="62" customFormat="1" ht="38.25" x14ac:dyDescent="0.2">
      <c r="A21" s="61">
        <v>6</v>
      </c>
      <c r="B21" s="37" t="s">
        <v>25</v>
      </c>
      <c r="C21" s="31" t="s">
        <v>13</v>
      </c>
      <c r="D21" s="31">
        <v>0.34599999999999997</v>
      </c>
      <c r="E21" s="31"/>
      <c r="F21" s="31"/>
      <c r="G21" s="31"/>
      <c r="H21" s="31"/>
      <c r="I21" s="30" t="s">
        <v>21</v>
      </c>
      <c r="J21" s="31" t="s">
        <v>13</v>
      </c>
      <c r="K21" s="31">
        <v>0.34599999999999997</v>
      </c>
      <c r="L21" s="35" t="s">
        <v>11</v>
      </c>
      <c r="M21" s="56">
        <v>115.42</v>
      </c>
      <c r="N21" s="56">
        <f t="shared" si="0"/>
        <v>173.13</v>
      </c>
      <c r="O21" s="65">
        <f>N21*2</f>
        <v>346.26</v>
      </c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56"/>
      <c r="AM21" s="56"/>
      <c r="AN21" s="56"/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</row>
    <row r="22" spans="1:52" s="62" customFormat="1" ht="38.25" x14ac:dyDescent="0.2">
      <c r="A22" s="61">
        <v>7</v>
      </c>
      <c r="B22" s="37" t="s">
        <v>24</v>
      </c>
      <c r="C22" s="31" t="s">
        <v>13</v>
      </c>
      <c r="D22" s="31">
        <v>1.9239999999999999</v>
      </c>
      <c r="E22" s="31"/>
      <c r="F22" s="31"/>
      <c r="G22" s="31"/>
      <c r="H22" s="31"/>
      <c r="I22" s="30" t="s">
        <v>18</v>
      </c>
      <c r="J22" s="31" t="s">
        <v>13</v>
      </c>
      <c r="K22" s="31">
        <v>1.9239999999999999</v>
      </c>
      <c r="L22" s="35" t="s">
        <v>11</v>
      </c>
      <c r="M22" s="56">
        <v>128.24</v>
      </c>
      <c r="N22" s="56">
        <f t="shared" si="0"/>
        <v>192.36</v>
      </c>
      <c r="O22" s="65">
        <f>N22*10</f>
        <v>1923.6000000000001</v>
      </c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</row>
    <row r="23" spans="1:52" s="62" customFormat="1" ht="38.25" x14ac:dyDescent="0.2">
      <c r="A23" s="61">
        <v>8</v>
      </c>
      <c r="B23" s="37" t="s">
        <v>23</v>
      </c>
      <c r="C23" s="31" t="s">
        <v>13</v>
      </c>
      <c r="D23" s="31">
        <v>0.34599999999999997</v>
      </c>
      <c r="E23" s="30"/>
      <c r="F23" s="31"/>
      <c r="G23" s="31"/>
      <c r="H23" s="31"/>
      <c r="I23" s="33"/>
      <c r="J23" s="31"/>
      <c r="K23" s="31"/>
      <c r="L23" s="35"/>
      <c r="M23" s="56">
        <v>115.42</v>
      </c>
      <c r="N23" s="56">
        <f t="shared" si="0"/>
        <v>173.13</v>
      </c>
      <c r="O23" s="65">
        <f>N23*2</f>
        <v>346.26</v>
      </c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</row>
    <row r="24" spans="1:52" s="62" customFormat="1" ht="38.25" x14ac:dyDescent="0.2">
      <c r="A24" s="61">
        <v>9</v>
      </c>
      <c r="B24" s="37" t="s">
        <v>22</v>
      </c>
      <c r="C24" s="31" t="s">
        <v>13</v>
      </c>
      <c r="D24" s="31">
        <v>0.38500000000000001</v>
      </c>
      <c r="E24" s="30"/>
      <c r="F24" s="31"/>
      <c r="G24" s="31"/>
      <c r="H24" s="31"/>
      <c r="I24" s="33"/>
      <c r="J24" s="31"/>
      <c r="K24" s="31"/>
      <c r="L24" s="35"/>
      <c r="M24" s="56">
        <v>128.24</v>
      </c>
      <c r="N24" s="56">
        <f t="shared" si="0"/>
        <v>192.36</v>
      </c>
      <c r="O24" s="65">
        <f>N24*2</f>
        <v>384.72</v>
      </c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56"/>
      <c r="AM24" s="56"/>
      <c r="AN24" s="56"/>
      <c r="AO24" s="56"/>
      <c r="AP24" s="56"/>
      <c r="AQ24" s="56"/>
      <c r="AR24" s="56"/>
      <c r="AS24" s="56"/>
      <c r="AT24" s="56"/>
      <c r="AU24" s="56"/>
      <c r="AV24" s="56"/>
      <c r="AW24" s="56"/>
      <c r="AX24" s="56"/>
      <c r="AY24" s="56"/>
      <c r="AZ24" s="56"/>
    </row>
    <row r="25" spans="1:52" s="62" customFormat="1" ht="38.25" x14ac:dyDescent="0.2">
      <c r="A25" s="61">
        <v>10</v>
      </c>
      <c r="B25" s="37" t="s">
        <v>25</v>
      </c>
      <c r="C25" s="31" t="s">
        <v>13</v>
      </c>
      <c r="D25" s="31">
        <v>0.34599999999999997</v>
      </c>
      <c r="E25" s="32"/>
      <c r="F25" s="31"/>
      <c r="G25" s="31"/>
      <c r="H25" s="31"/>
      <c r="I25" s="30" t="s">
        <v>21</v>
      </c>
      <c r="J25" s="31" t="s">
        <v>13</v>
      </c>
      <c r="K25" s="31">
        <v>0.34599999999999997</v>
      </c>
      <c r="L25" s="35" t="s">
        <v>11</v>
      </c>
      <c r="M25" s="56">
        <v>115.42</v>
      </c>
      <c r="N25" s="56">
        <f t="shared" si="0"/>
        <v>173.13</v>
      </c>
      <c r="O25" s="65">
        <f>N25*2</f>
        <v>346.26</v>
      </c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</row>
    <row r="26" spans="1:52" s="62" customFormat="1" ht="38.25" x14ac:dyDescent="0.2">
      <c r="A26" s="61">
        <v>11</v>
      </c>
      <c r="B26" s="37" t="s">
        <v>26</v>
      </c>
      <c r="C26" s="31" t="s">
        <v>13</v>
      </c>
      <c r="D26" s="31">
        <v>0.38500000000000001</v>
      </c>
      <c r="E26" s="32"/>
      <c r="F26" s="31"/>
      <c r="G26" s="31"/>
      <c r="H26" s="31"/>
      <c r="I26" s="30" t="s">
        <v>18</v>
      </c>
      <c r="J26" s="31" t="s">
        <v>13</v>
      </c>
      <c r="K26" s="31">
        <v>0.38500000000000001</v>
      </c>
      <c r="L26" s="35" t="s">
        <v>11</v>
      </c>
      <c r="M26" s="56">
        <v>128.24</v>
      </c>
      <c r="N26" s="56">
        <f t="shared" si="0"/>
        <v>192.36</v>
      </c>
      <c r="O26" s="65">
        <f>N26*2</f>
        <v>384.72</v>
      </c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</row>
    <row r="27" spans="1:52" s="62" customFormat="1" ht="38.25" x14ac:dyDescent="0.2">
      <c r="A27" s="61">
        <v>12</v>
      </c>
      <c r="B27" s="37" t="s">
        <v>29</v>
      </c>
      <c r="C27" s="31" t="s">
        <v>10</v>
      </c>
      <c r="D27" s="31">
        <v>8</v>
      </c>
      <c r="E27" s="33"/>
      <c r="F27" s="35"/>
      <c r="G27" s="35"/>
      <c r="H27" s="35"/>
      <c r="I27" s="33"/>
      <c r="J27" s="31"/>
      <c r="K27" s="31"/>
      <c r="L27" s="35"/>
      <c r="M27" s="56" t="s">
        <v>27</v>
      </c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56"/>
      <c r="AM27" s="56"/>
      <c r="AN27" s="56"/>
      <c r="AO27" s="56"/>
      <c r="AP27" s="56"/>
      <c r="AQ27" s="56"/>
      <c r="AR27" s="56"/>
      <c r="AS27" s="56"/>
      <c r="AT27" s="56"/>
      <c r="AU27" s="56"/>
      <c r="AV27" s="56"/>
      <c r="AW27" s="56"/>
      <c r="AX27" s="56"/>
      <c r="AY27" s="56"/>
      <c r="AZ27" s="56"/>
    </row>
    <row r="28" spans="1:52" s="62" customFormat="1" ht="38.25" x14ac:dyDescent="0.2">
      <c r="A28" s="61">
        <v>13</v>
      </c>
      <c r="B28" s="37" t="s">
        <v>30</v>
      </c>
      <c r="C28" s="31" t="s">
        <v>10</v>
      </c>
      <c r="D28" s="31">
        <v>28</v>
      </c>
      <c r="E28" s="33"/>
      <c r="F28" s="35"/>
      <c r="G28" s="35"/>
      <c r="H28" s="35"/>
      <c r="I28" s="33"/>
      <c r="J28" s="31"/>
      <c r="K28" s="31"/>
      <c r="L28" s="35"/>
      <c r="M28" s="56" t="s">
        <v>36</v>
      </c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56"/>
      <c r="AN28" s="56"/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</row>
    <row r="29" spans="1:52" s="62" customFormat="1" ht="51" x14ac:dyDescent="0.2">
      <c r="A29" s="61">
        <v>14</v>
      </c>
      <c r="B29" s="29" t="s">
        <v>50</v>
      </c>
      <c r="C29" s="31" t="s">
        <v>34</v>
      </c>
      <c r="D29" s="31">
        <v>2.17</v>
      </c>
      <c r="E29" s="63"/>
      <c r="F29" s="63"/>
      <c r="G29" s="63"/>
      <c r="H29" s="63"/>
      <c r="I29" s="34" t="s">
        <v>61</v>
      </c>
      <c r="J29" s="31" t="s">
        <v>34</v>
      </c>
      <c r="K29" s="66">
        <f>D29*1.08</f>
        <v>2.3435999999999999</v>
      </c>
      <c r="L29" s="35" t="s">
        <v>11</v>
      </c>
      <c r="M29" s="56">
        <v>478</v>
      </c>
      <c r="N29" s="56">
        <v>140</v>
      </c>
      <c r="O29" s="56">
        <f>2*4</f>
        <v>8</v>
      </c>
      <c r="P29" s="64">
        <f>((3.14*(M29+N29)/1000)*(N29/1000))*O29</f>
        <v>2.1733824000000004</v>
      </c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56"/>
      <c r="AN29" s="56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</row>
    <row r="30" spans="1:52" s="62" customFormat="1" ht="51" x14ac:dyDescent="0.2">
      <c r="A30" s="61">
        <v>15</v>
      </c>
      <c r="B30" s="29" t="s">
        <v>47</v>
      </c>
      <c r="C30" s="31" t="s">
        <v>34</v>
      </c>
      <c r="D30" s="31">
        <v>7.07</v>
      </c>
      <c r="E30" s="63"/>
      <c r="F30" s="63"/>
      <c r="G30" s="63"/>
      <c r="H30" s="63"/>
      <c r="I30" s="34" t="s">
        <v>61</v>
      </c>
      <c r="J30" s="31" t="s">
        <v>34</v>
      </c>
      <c r="K30" s="66">
        <f>D30*1.08</f>
        <v>7.6356000000000011</v>
      </c>
      <c r="L30" s="35" t="s">
        <v>11</v>
      </c>
      <c r="M30" s="56">
        <v>530</v>
      </c>
      <c r="N30" s="56">
        <v>140</v>
      </c>
      <c r="O30" s="56">
        <f>2*12</f>
        <v>24</v>
      </c>
      <c r="P30" s="64">
        <f>((3.14*(M30+N30)/1000)*(N30/1000))*O30</f>
        <v>7.0687680000000022</v>
      </c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56"/>
      <c r="AM30" s="56"/>
      <c r="AN30" s="56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</row>
    <row r="31" spans="1:52" s="62" customFormat="1" ht="44.25" customHeight="1" x14ac:dyDescent="0.2">
      <c r="A31" s="61">
        <v>16</v>
      </c>
      <c r="B31" s="29" t="s">
        <v>37</v>
      </c>
      <c r="C31" s="31" t="s">
        <v>33</v>
      </c>
      <c r="D31" s="31">
        <v>19.04</v>
      </c>
      <c r="E31" s="63"/>
      <c r="F31" s="63"/>
      <c r="G31" s="63"/>
      <c r="H31" s="63"/>
      <c r="I31" s="34" t="s">
        <v>60</v>
      </c>
      <c r="J31" s="34" t="s">
        <v>63</v>
      </c>
      <c r="K31" s="34" t="s">
        <v>67</v>
      </c>
      <c r="L31" s="35" t="s">
        <v>11</v>
      </c>
      <c r="M31" s="56">
        <v>478</v>
      </c>
      <c r="N31" s="56">
        <v>140</v>
      </c>
      <c r="O31" s="56">
        <f>2*4</f>
        <v>8</v>
      </c>
      <c r="P31" s="64">
        <f>3.14*(2*N31+M31)*O31/1000</f>
        <v>19.040959999999998</v>
      </c>
      <c r="Q31" s="56"/>
      <c r="R31" s="56"/>
      <c r="S31" s="56"/>
      <c r="T31" s="56" t="s">
        <v>68</v>
      </c>
      <c r="U31" s="56"/>
      <c r="V31" s="56" t="s">
        <v>13</v>
      </c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  <c r="AN31" s="56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</row>
    <row r="32" spans="1:52" s="62" customFormat="1" ht="45.75" customHeight="1" x14ac:dyDescent="0.2">
      <c r="A32" s="61">
        <v>17</v>
      </c>
      <c r="B32" s="29" t="s">
        <v>38</v>
      </c>
      <c r="C32" s="31" t="s">
        <v>33</v>
      </c>
      <c r="D32" s="31">
        <v>61.04</v>
      </c>
      <c r="E32" s="63"/>
      <c r="F32" s="63"/>
      <c r="G32" s="63"/>
      <c r="H32" s="63"/>
      <c r="I32" s="34" t="s">
        <v>60</v>
      </c>
      <c r="J32" s="34" t="s">
        <v>63</v>
      </c>
      <c r="K32" s="34" t="s">
        <v>64</v>
      </c>
      <c r="L32" s="35" t="s">
        <v>11</v>
      </c>
      <c r="M32" s="56">
        <v>530</v>
      </c>
      <c r="N32" s="56">
        <v>140</v>
      </c>
      <c r="O32" s="56">
        <f>2*12</f>
        <v>24</v>
      </c>
      <c r="P32" s="64">
        <f>3.14*(2*N32+M32)*O32/1000</f>
        <v>61.041600000000003</v>
      </c>
      <c r="Q32" s="56"/>
      <c r="R32" s="56"/>
      <c r="S32" s="56"/>
      <c r="T32" s="56" t="s">
        <v>69</v>
      </c>
      <c r="U32" s="56"/>
      <c r="V32" s="56" t="s">
        <v>13</v>
      </c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</row>
    <row r="33" spans="1:52" s="62" customFormat="1" ht="14.25" x14ac:dyDescent="0.2">
      <c r="A33" s="43" t="s">
        <v>31</v>
      </c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5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</row>
    <row r="34" spans="1:52" s="62" customFormat="1" ht="25.5" x14ac:dyDescent="0.2">
      <c r="A34" s="61">
        <v>1</v>
      </c>
      <c r="B34" s="37" t="s">
        <v>35</v>
      </c>
      <c r="C34" s="31" t="s">
        <v>33</v>
      </c>
      <c r="D34" s="31">
        <v>24</v>
      </c>
      <c r="E34" s="32"/>
      <c r="F34" s="31"/>
      <c r="G34" s="31"/>
      <c r="H34" s="31"/>
      <c r="I34" s="33" t="s">
        <v>57</v>
      </c>
      <c r="J34" s="31"/>
      <c r="K34" s="31"/>
      <c r="L34" s="35" t="s">
        <v>11</v>
      </c>
      <c r="M34" s="56">
        <v>6</v>
      </c>
      <c r="N34" s="56">
        <v>2</v>
      </c>
      <c r="O34" s="56">
        <v>2</v>
      </c>
      <c r="P34" s="56">
        <f>M34*N34*O34</f>
        <v>24</v>
      </c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</row>
    <row r="35" spans="1:52" s="62" customFormat="1" ht="25.5" customHeight="1" x14ac:dyDescent="0.2">
      <c r="A35" s="61">
        <v>2</v>
      </c>
      <c r="B35" s="36" t="s">
        <v>44</v>
      </c>
      <c r="C35" s="34" t="s">
        <v>54</v>
      </c>
      <c r="D35" s="34" t="s">
        <v>65</v>
      </c>
      <c r="E35" s="34" t="s">
        <v>62</v>
      </c>
      <c r="F35" s="31" t="s">
        <v>13</v>
      </c>
      <c r="G35" s="31">
        <f>1.88*0.2</f>
        <v>0.376</v>
      </c>
      <c r="H35" s="34" t="s">
        <v>58</v>
      </c>
      <c r="I35" s="63"/>
      <c r="J35" s="31"/>
      <c r="K35" s="31"/>
      <c r="L35" s="35"/>
      <c r="M35" s="56">
        <v>530</v>
      </c>
      <c r="N35" s="56">
        <v>140</v>
      </c>
      <c r="O35" s="56">
        <v>4</v>
      </c>
      <c r="P35" s="64">
        <f>((3.14*(M35+N35)/1000)*(N35/1000))*O35</f>
        <v>1.1781280000000003</v>
      </c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</row>
    <row r="36" spans="1:52" s="62" customFormat="1" ht="38.25" x14ac:dyDescent="0.2">
      <c r="A36" s="61">
        <v>3</v>
      </c>
      <c r="B36" s="37" t="s">
        <v>42</v>
      </c>
      <c r="C36" s="31" t="s">
        <v>13</v>
      </c>
      <c r="D36" s="31">
        <v>0.38500000000000001</v>
      </c>
      <c r="E36" s="30"/>
      <c r="F36" s="31"/>
      <c r="G36" s="31"/>
      <c r="H36" s="31"/>
      <c r="I36" s="30"/>
      <c r="J36" s="31"/>
      <c r="K36" s="31"/>
      <c r="L36" s="35"/>
      <c r="M36" s="56">
        <v>128.24</v>
      </c>
      <c r="N36" s="56">
        <f>M36*1.5</f>
        <v>192.36</v>
      </c>
      <c r="O36" s="65">
        <f>N36*2</f>
        <v>384.72</v>
      </c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</row>
    <row r="37" spans="1:52" s="62" customFormat="1" ht="38.25" x14ac:dyDescent="0.2">
      <c r="A37" s="61">
        <v>4</v>
      </c>
      <c r="B37" s="37" t="s">
        <v>43</v>
      </c>
      <c r="C37" s="31" t="s">
        <v>13</v>
      </c>
      <c r="D37" s="31">
        <v>0.38500000000000001</v>
      </c>
      <c r="E37" s="32"/>
      <c r="F37" s="31"/>
      <c r="G37" s="31"/>
      <c r="H37" s="31"/>
      <c r="I37" s="30" t="s">
        <v>18</v>
      </c>
      <c r="J37" s="31" t="s">
        <v>13</v>
      </c>
      <c r="K37" s="31">
        <v>0.38500000000000001</v>
      </c>
      <c r="L37" s="35" t="s">
        <v>11</v>
      </c>
      <c r="M37" s="56">
        <v>128.24</v>
      </c>
      <c r="N37" s="56">
        <f>M37*1.5</f>
        <v>192.36</v>
      </c>
      <c r="O37" s="65">
        <f>N37*2</f>
        <v>384.72</v>
      </c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</row>
    <row r="38" spans="1:52" s="62" customFormat="1" ht="38.25" x14ac:dyDescent="0.2">
      <c r="A38" s="61">
        <v>5</v>
      </c>
      <c r="B38" s="37" t="s">
        <v>28</v>
      </c>
      <c r="C38" s="31" t="s">
        <v>10</v>
      </c>
      <c r="D38" s="31">
        <v>4</v>
      </c>
      <c r="E38" s="33"/>
      <c r="F38" s="35"/>
      <c r="G38" s="35"/>
      <c r="H38" s="35"/>
      <c r="I38" s="33"/>
      <c r="J38" s="31"/>
      <c r="K38" s="31"/>
      <c r="L38" s="35"/>
      <c r="M38" s="56" t="s">
        <v>45</v>
      </c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</row>
    <row r="39" spans="1:52" s="62" customFormat="1" ht="55.5" customHeight="1" x14ac:dyDescent="0.2">
      <c r="A39" s="61">
        <v>6</v>
      </c>
      <c r="B39" s="29" t="s">
        <v>51</v>
      </c>
      <c r="C39" s="31" t="s">
        <v>34</v>
      </c>
      <c r="D39" s="31">
        <v>1.88</v>
      </c>
      <c r="E39" s="63"/>
      <c r="F39" s="63"/>
      <c r="G39" s="63"/>
      <c r="H39" s="63"/>
      <c r="I39" s="34" t="s">
        <v>61</v>
      </c>
      <c r="J39" s="31" t="s">
        <v>34</v>
      </c>
      <c r="K39" s="67">
        <f>D39*1.08</f>
        <v>2.0304000000000002</v>
      </c>
      <c r="L39" s="35" t="s">
        <v>11</v>
      </c>
      <c r="M39" s="56">
        <v>530</v>
      </c>
      <c r="N39" s="56">
        <v>140</v>
      </c>
      <c r="O39" s="56">
        <f>2*2</f>
        <v>4</v>
      </c>
      <c r="P39" s="64">
        <f>((3.14*(M39+N39)/1000)*(N39/1000))*O39</f>
        <v>1.1781280000000003</v>
      </c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56"/>
      <c r="AQ39" s="56"/>
      <c r="AR39" s="56"/>
      <c r="AS39" s="56"/>
      <c r="AT39" s="56"/>
      <c r="AU39" s="56"/>
      <c r="AV39" s="56"/>
      <c r="AW39" s="56"/>
      <c r="AX39" s="56"/>
      <c r="AY39" s="56"/>
      <c r="AZ39" s="56"/>
    </row>
    <row r="40" spans="1:52" s="62" customFormat="1" ht="43.5" customHeight="1" x14ac:dyDescent="0.2">
      <c r="A40" s="61">
        <v>7</v>
      </c>
      <c r="B40" s="29" t="s">
        <v>46</v>
      </c>
      <c r="C40" s="31" t="s">
        <v>33</v>
      </c>
      <c r="D40" s="31">
        <v>10.17</v>
      </c>
      <c r="E40" s="63"/>
      <c r="F40" s="63"/>
      <c r="G40" s="63"/>
      <c r="H40" s="63"/>
      <c r="I40" s="34" t="s">
        <v>60</v>
      </c>
      <c r="J40" s="34" t="s">
        <v>63</v>
      </c>
      <c r="K40" s="34" t="s">
        <v>66</v>
      </c>
      <c r="L40" s="35" t="s">
        <v>11</v>
      </c>
      <c r="M40" s="56">
        <v>530</v>
      </c>
      <c r="N40" s="56">
        <v>140</v>
      </c>
      <c r="O40" s="56">
        <v>4</v>
      </c>
      <c r="P40" s="64">
        <f>3.14*(2*N40+M40)*O40/1000</f>
        <v>10.1736</v>
      </c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6"/>
      <c r="AS40" s="56"/>
      <c r="AT40" s="56"/>
      <c r="AU40" s="56"/>
      <c r="AV40" s="56"/>
      <c r="AW40" s="56"/>
      <c r="AX40" s="56"/>
      <c r="AY40" s="56"/>
      <c r="AZ40" s="56"/>
    </row>
    <row r="41" spans="1:52" s="62" customFormat="1" x14ac:dyDescent="0.2">
      <c r="A41" s="61">
        <v>8</v>
      </c>
      <c r="B41" s="29" t="s">
        <v>59</v>
      </c>
      <c r="C41" s="31" t="s">
        <v>13</v>
      </c>
      <c r="D41" s="31"/>
      <c r="E41" s="63"/>
      <c r="F41" s="63"/>
      <c r="G41" s="63">
        <f>G17+G18+G35</f>
        <v>2.2240000000000002</v>
      </c>
      <c r="H41" s="63"/>
      <c r="I41" s="34"/>
      <c r="J41" s="31"/>
      <c r="K41" s="31"/>
      <c r="L41" s="35"/>
      <c r="M41" s="56"/>
      <c r="N41" s="56"/>
      <c r="O41" s="56"/>
      <c r="P41" s="64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</row>
    <row r="42" spans="1:52" s="62" customFormat="1" x14ac:dyDescent="0.2">
      <c r="A42" s="61"/>
      <c r="B42" s="29"/>
      <c r="C42" s="31"/>
      <c r="D42" s="31"/>
      <c r="E42" s="63"/>
      <c r="F42" s="63"/>
      <c r="G42" s="63"/>
      <c r="H42" s="63"/>
      <c r="I42" s="34"/>
      <c r="J42" s="31"/>
      <c r="K42" s="31"/>
      <c r="L42" s="35"/>
      <c r="M42" s="56"/>
      <c r="N42" s="56"/>
      <c r="O42" s="56"/>
      <c r="P42" s="64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</row>
    <row r="43" spans="1:52" s="62" customFormat="1" x14ac:dyDescent="0.2">
      <c r="A43" s="68"/>
      <c r="B43" s="39"/>
      <c r="C43" s="40"/>
      <c r="D43" s="40"/>
      <c r="E43" s="69"/>
      <c r="F43" s="69"/>
      <c r="G43" s="69"/>
      <c r="H43" s="69"/>
      <c r="I43" s="41"/>
      <c r="J43" s="40"/>
      <c r="K43" s="40"/>
      <c r="L43" s="70"/>
      <c r="M43" s="56"/>
      <c r="N43" s="56"/>
      <c r="O43" s="56"/>
      <c r="P43" s="64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</row>
    <row r="44" spans="1:52" s="62" customFormat="1" x14ac:dyDescent="0.2">
      <c r="A44" s="68"/>
      <c r="B44" s="39"/>
      <c r="C44" s="40"/>
      <c r="D44" s="40"/>
      <c r="E44" s="69"/>
      <c r="F44" s="69"/>
      <c r="G44" s="69"/>
      <c r="H44" s="69"/>
      <c r="I44" s="41"/>
      <c r="J44" s="40"/>
      <c r="K44" s="40"/>
      <c r="L44" s="70"/>
      <c r="M44" s="56"/>
      <c r="N44" s="56"/>
      <c r="O44" s="56"/>
      <c r="P44" s="64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</row>
    <row r="45" spans="1:52" x14ac:dyDescent="0.2">
      <c r="A45" s="56" t="s">
        <v>53</v>
      </c>
    </row>
    <row r="47" spans="1:52" x14ac:dyDescent="0.2">
      <c r="E47" s="56" t="s">
        <v>17</v>
      </c>
    </row>
  </sheetData>
  <mergeCells count="9">
    <mergeCell ref="A33:L33"/>
    <mergeCell ref="B8:L8"/>
    <mergeCell ref="A9:L9"/>
    <mergeCell ref="A12:A13"/>
    <mergeCell ref="B12:B13"/>
    <mergeCell ref="C12:D12"/>
    <mergeCell ref="E12:H12"/>
    <mergeCell ref="I12:L12"/>
    <mergeCell ref="A15:L15"/>
  </mergeCells>
  <pageMargins left="0.70866141732283472" right="0.27559055118110237" top="0.74803149606299213" bottom="0.74803149606299213" header="0.31496062992125984" footer="0.31496062992125984"/>
  <pageSetup paperSize="9" scale="97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ВОР №1 </vt:lpstr>
      <vt:lpstr>'ВОР №1 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Соседко Алексей</dc:creator>
  <cp:lastModifiedBy>Mityanova Marina</cp:lastModifiedBy>
  <cp:lastPrinted>2021-06-02T06:53:12Z</cp:lastPrinted>
  <dcterms:created xsi:type="dcterms:W3CDTF">2003-01-28T12:33:10Z</dcterms:created>
  <dcterms:modified xsi:type="dcterms:W3CDTF">2021-06-02T06:56:35Z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